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d411f5b73a9e728/Documents/acle/Budget papers/"/>
    </mc:Choice>
  </mc:AlternateContent>
  <xr:revisionPtr revIDLastSave="332" documentId="8_{984832B8-575E-4076-B02E-286F641C7458}" xr6:coauthVersionLast="47" xr6:coauthVersionMax="47" xr10:uidLastSave="{5BFBFC04-CBAA-420C-8456-532B90DCCBBE}"/>
  <bookViews>
    <workbookView xWindow="-28920" yWindow="855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" l="1"/>
  <c r="L46" i="1"/>
  <c r="L44" i="1"/>
  <c r="L43" i="1"/>
  <c r="L42" i="1"/>
  <c r="L41" i="1"/>
  <c r="L40" i="1"/>
  <c r="L39" i="1"/>
  <c r="M28" i="1"/>
  <c r="M25" i="1"/>
  <c r="E46" i="1"/>
  <c r="E45" i="1"/>
  <c r="E44" i="1"/>
  <c r="E43" i="1"/>
  <c r="E42" i="1"/>
  <c r="E41" i="1"/>
  <c r="E40" i="1"/>
  <c r="E39" i="1"/>
  <c r="F34" i="1"/>
  <c r="F33" i="1"/>
  <c r="F32" i="1"/>
  <c r="F30" i="1"/>
  <c r="F27" i="1"/>
  <c r="F26" i="1"/>
  <c r="F25" i="1"/>
  <c r="F24" i="1"/>
  <c r="F23" i="1"/>
  <c r="J85" i="1"/>
  <c r="F29" i="1" s="1"/>
  <c r="M95" i="1"/>
  <c r="L95" i="1"/>
  <c r="J89" i="1"/>
  <c r="F31" i="1" s="1"/>
  <c r="J83" i="1"/>
  <c r="J110" i="1"/>
  <c r="J93" i="1" s="1"/>
  <c r="M35" i="1"/>
  <c r="I95" i="1"/>
  <c r="E15" i="1" s="1"/>
  <c r="M47" i="1" l="1"/>
  <c r="M36" i="1"/>
  <c r="F47" i="1"/>
  <c r="F28" i="1"/>
  <c r="F36" i="1" s="1"/>
  <c r="F35" i="1"/>
  <c r="J95" i="1"/>
  <c r="H91" i="1"/>
  <c r="K91" i="1" s="1"/>
  <c r="N91" i="1" s="1"/>
  <c r="H90" i="1"/>
  <c r="K90" i="1" s="1"/>
  <c r="N90" i="1" s="1"/>
  <c r="H89" i="1"/>
  <c r="K89" i="1" s="1"/>
  <c r="N89" i="1" s="1"/>
  <c r="H88" i="1"/>
  <c r="K88" i="1" s="1"/>
  <c r="N88" i="1" s="1"/>
  <c r="H87" i="1"/>
  <c r="K87" i="1" s="1"/>
  <c r="N87" i="1" s="1"/>
  <c r="H76" i="1"/>
  <c r="K76" i="1" s="1"/>
  <c r="N76" i="1" s="1"/>
  <c r="H86" i="1"/>
  <c r="K86" i="1" s="1"/>
  <c r="N86" i="1" s="1"/>
  <c r="E14" i="1" l="1"/>
  <c r="H92" i="1"/>
  <c r="K92" i="1" s="1"/>
  <c r="N92" i="1" s="1"/>
  <c r="H93" i="1"/>
  <c r="H85" i="1"/>
  <c r="K85" i="1" s="1"/>
  <c r="N85" i="1" s="1"/>
  <c r="G95" i="1"/>
  <c r="F95" i="1"/>
  <c r="F57" i="1"/>
  <c r="F58" i="1" s="1"/>
  <c r="K93" i="1" l="1"/>
  <c r="N93" i="1" s="1"/>
  <c r="H84" i="1"/>
  <c r="K84" i="1" s="1"/>
  <c r="N84" i="1" s="1"/>
  <c r="M57" i="1"/>
  <c r="L11" i="1" l="1"/>
  <c r="L12" i="1"/>
  <c r="E12" i="1"/>
  <c r="F48" i="1"/>
  <c r="H94" i="1"/>
  <c r="K94" i="1" s="1"/>
  <c r="N94" i="1" s="1"/>
  <c r="H83" i="1"/>
  <c r="K83" i="1" s="1"/>
  <c r="N83" i="1" s="1"/>
  <c r="H82" i="1"/>
  <c r="K82" i="1" s="1"/>
  <c r="N82" i="1" s="1"/>
  <c r="H81" i="1"/>
  <c r="K81" i="1" s="1"/>
  <c r="N81" i="1" s="1"/>
  <c r="H80" i="1"/>
  <c r="K80" i="1" s="1"/>
  <c r="N80" i="1" s="1"/>
  <c r="H79" i="1"/>
  <c r="K79" i="1" s="1"/>
  <c r="N79" i="1" s="1"/>
  <c r="H78" i="1"/>
  <c r="K78" i="1" s="1"/>
  <c r="N78" i="1" s="1"/>
  <c r="H77" i="1"/>
  <c r="K77" i="1" s="1"/>
  <c r="N77" i="1" s="1"/>
  <c r="H75" i="1"/>
  <c r="K75" i="1" s="1"/>
  <c r="N75" i="1" s="1"/>
  <c r="H74" i="1"/>
  <c r="K74" i="1" s="1"/>
  <c r="N74" i="1" s="1"/>
  <c r="H73" i="1"/>
  <c r="K73" i="1" s="1"/>
  <c r="N73" i="1" s="1"/>
  <c r="H72" i="1"/>
  <c r="K72" i="1" s="1"/>
  <c r="N72" i="1" s="1"/>
  <c r="N95" i="1" l="1"/>
  <c r="K95" i="1"/>
  <c r="H95" i="1"/>
  <c r="E95" i="1"/>
  <c r="M62" i="1" l="1"/>
  <c r="L15" i="1" l="1"/>
  <c r="M16" i="1" s="1"/>
  <c r="M20" i="1"/>
  <c r="M48" i="1" s="1"/>
  <c r="M50" i="1" l="1"/>
  <c r="M58" i="1" s="1"/>
  <c r="E11" i="1"/>
  <c r="F16" i="1" s="1"/>
  <c r="F18" i="1" s="1"/>
  <c r="M7" i="1" l="1"/>
  <c r="M18" i="1" s="1"/>
  <c r="M60" i="1" s="1"/>
  <c r="F60" i="1"/>
  <c r="F66" i="1" s="1"/>
  <c r="F64" i="1" l="1"/>
  <c r="M66" i="1"/>
  <c r="M64" i="1"/>
</calcChain>
</file>

<file path=xl/sharedStrings.xml><?xml version="1.0" encoding="utf-8"?>
<sst xmlns="http://schemas.openxmlformats.org/spreadsheetml/2006/main" count="146" uniqueCount="94">
  <si>
    <t>Acle Parish Council</t>
  </si>
  <si>
    <t>Fletcher Room</t>
  </si>
  <si>
    <t>War memorial</t>
  </si>
  <si>
    <t>Repairs to memorials</t>
  </si>
  <si>
    <t>Cemetery extension</t>
  </si>
  <si>
    <t>Street lights</t>
  </si>
  <si>
    <t>Christmas lights</t>
  </si>
  <si>
    <t>Play areas</t>
  </si>
  <si>
    <t>Village facilities</t>
  </si>
  <si>
    <t>Election</t>
  </si>
  <si>
    <t>Plus investment in Gov't stocks</t>
  </si>
  <si>
    <t>£</t>
  </si>
  <si>
    <t>Legal fees</t>
  </si>
  <si>
    <t>Gov't stocks , estimated</t>
  </si>
  <si>
    <t>Allotments</t>
  </si>
  <si>
    <t xml:space="preserve">Allotments </t>
  </si>
  <si>
    <t>added</t>
  </si>
  <si>
    <t>used</t>
  </si>
  <si>
    <t>c/f</t>
  </si>
  <si>
    <t>31.3.2021</t>
  </si>
  <si>
    <t xml:space="preserve">Street lights </t>
  </si>
  <si>
    <t>Transfer to capital reserve</t>
  </si>
  <si>
    <t>Transfer from capital reserve</t>
  </si>
  <si>
    <t>Transfers from earmarked reserves:</t>
  </si>
  <si>
    <t>Transfers to earmarked reserves</t>
  </si>
  <si>
    <t>Earmarked Reserves:</t>
  </si>
  <si>
    <t>Transfers from earmarked reserves</t>
  </si>
  <si>
    <t>Barclays building</t>
  </si>
  <si>
    <t>Chocolate Box</t>
  </si>
  <si>
    <t>Bins</t>
  </si>
  <si>
    <t>Barclays refurbishment</t>
  </si>
  <si>
    <t>21-22</t>
  </si>
  <si>
    <t>31.3.2022</t>
  </si>
  <si>
    <t>Clock above toilets</t>
  </si>
  <si>
    <t>Transfers out of earmarked reserves:</t>
  </si>
  <si>
    <t>Transfers to earmarked reserves:</t>
  </si>
  <si>
    <t>Transfers to Capital Reserve</t>
  </si>
  <si>
    <t>Transfers out of capital reserve</t>
  </si>
  <si>
    <t>Estimated deficit for year</t>
  </si>
  <si>
    <t>Decrease in total reserves over year</t>
  </si>
  <si>
    <t>Decrease in general reserve for year</t>
  </si>
  <si>
    <t>page 6</t>
  </si>
  <si>
    <t>Earmarked reserves b/f 1.4.2022</t>
  </si>
  <si>
    <t>Earmarked reserves c/f 31.3.2023</t>
  </si>
  <si>
    <t>Capital Reserve b/f 1.4.2022</t>
  </si>
  <si>
    <t>Capital Reserve c/f 31.3.2023</t>
  </si>
  <si>
    <t>Total reserves at 31.3.2023</t>
  </si>
  <si>
    <t>Estimated total cash and stocks at 31.3.2023</t>
  </si>
  <si>
    <t xml:space="preserve">22-23 </t>
  </si>
  <si>
    <t>22-23</t>
  </si>
  <si>
    <t>31.3.2023</t>
  </si>
  <si>
    <t>Parking scheme</t>
  </si>
  <si>
    <t>Current cemetery</t>
  </si>
  <si>
    <t>Bus shelters</t>
  </si>
  <si>
    <t>Benches</t>
  </si>
  <si>
    <t>Village groups support</t>
  </si>
  <si>
    <t>Flashing speed signs</t>
  </si>
  <si>
    <t>CIL</t>
  </si>
  <si>
    <t xml:space="preserve">Community Infrastructure </t>
  </si>
  <si>
    <t>CIL used</t>
  </si>
  <si>
    <t>Barclays flats and stairs</t>
  </si>
  <si>
    <t>Village assets</t>
  </si>
  <si>
    <t>Estimated accounts for the year ended 31st March 2023 and Budget for the year ending 31st March 2024</t>
  </si>
  <si>
    <t>Estimated current year ending 31.3.2023</t>
  </si>
  <si>
    <t>General reserves b/f 1.4.2022 - per accounts</t>
  </si>
  <si>
    <t>Budget for year ending 31.3.2024</t>
  </si>
  <si>
    <t>General reserves b/f 1.4.2023</t>
  </si>
  <si>
    <t>Estimated General Reserves c/f 31.3.2023</t>
  </si>
  <si>
    <t>General reserves c/f 31.3.2024</t>
  </si>
  <si>
    <t>Earmarked reserves b/f 1.4.2023</t>
  </si>
  <si>
    <t>Earmarked reserves c/f 31.3.2024</t>
  </si>
  <si>
    <t>Capital Reserve b/f 1.4.2023</t>
  </si>
  <si>
    <t>Capital Reserve c/f 31.3.2024</t>
  </si>
  <si>
    <t>Total reserves at 31.3.2024</t>
  </si>
  <si>
    <t>Estimated total cash and stocks at 31.3.2024</t>
  </si>
  <si>
    <t>23-24</t>
  </si>
  <si>
    <t>31.3.2024</t>
  </si>
  <si>
    <t>projector screen</t>
  </si>
  <si>
    <t>Fingerpost</t>
  </si>
  <si>
    <t>Bike repair post</t>
  </si>
  <si>
    <t>Map board</t>
  </si>
  <si>
    <t>Design of map</t>
  </si>
  <si>
    <t>Men's Shed</t>
  </si>
  <si>
    <t>Grit bin</t>
  </si>
  <si>
    <t>New cemetery</t>
  </si>
  <si>
    <t>B Grint Centre</t>
  </si>
  <si>
    <t>CIL:</t>
  </si>
  <si>
    <t>Bollards</t>
  </si>
  <si>
    <t>Fitting map board</t>
  </si>
  <si>
    <t>Speed signs</t>
  </si>
  <si>
    <t>Village groups and support</t>
  </si>
  <si>
    <t>Repairs for memorials</t>
  </si>
  <si>
    <t>BG Centre</t>
  </si>
  <si>
    <t>Decrease in total reserves over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</si>
</sst>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164" fontId="0" fillId="0" borderId="0" xfId="1" applyNumberFormat="1" applyFont="1" applyBorder="1"/>
    <xf numFmtId="0" fontId="0" fillId="0" borderId="0" xfId="0" applyAlignment="1">
      <alignment horizontal="right"/>
    </xf>
    <xf numFmtId="164" fontId="2" fillId="0" borderId="0" xfId="0" applyNumberFormat="1" applyFont="1"/>
    <xf numFmtId="164" fontId="1" fillId="0" borderId="0" xfId="1" applyNumberFormat="1" applyFont="1"/>
    <xf numFmtId="164" fontId="0" fillId="0" borderId="4" xfId="0" applyNumberFormat="1" applyBorder="1"/>
    <xf numFmtId="164" fontId="1" fillId="0" borderId="5" xfId="1" applyNumberFormat="1" applyFont="1" applyBorder="1"/>
    <xf numFmtId="164" fontId="1" fillId="0" borderId="6" xfId="1" applyNumberFormat="1" applyFont="1" applyBorder="1"/>
    <xf numFmtId="164" fontId="0" fillId="0" borderId="5" xfId="0" applyNumberFormat="1" applyBorder="1"/>
    <xf numFmtId="164" fontId="2" fillId="0" borderId="0" xfId="1" applyNumberFormat="1" applyFont="1"/>
    <xf numFmtId="164" fontId="1" fillId="0" borderId="1" xfId="1" applyNumberFormat="1" applyFont="1" applyBorder="1"/>
    <xf numFmtId="164" fontId="1" fillId="0" borderId="2" xfId="1" applyNumberFormat="1" applyFont="1" applyBorder="1"/>
    <xf numFmtId="164" fontId="1" fillId="0" borderId="0" xfId="1" applyNumberFormat="1" applyFont="1" applyBorder="1"/>
    <xf numFmtId="164" fontId="1" fillId="0" borderId="4" xfId="1" applyNumberFormat="1" applyFont="1" applyBorder="1"/>
    <xf numFmtId="164" fontId="1" fillId="0" borderId="0" xfId="1" applyNumberFormat="1" applyFont="1" applyFill="1" applyBorder="1"/>
    <xf numFmtId="164" fontId="0" fillId="0" borderId="6" xfId="0" applyNumberFormat="1" applyBorder="1"/>
    <xf numFmtId="164" fontId="0" fillId="0" borderId="1" xfId="0" applyNumberFormat="1" applyBorder="1"/>
    <xf numFmtId="0" fontId="0" fillId="0" borderId="6" xfId="0" applyBorder="1"/>
    <xf numFmtId="0" fontId="0" fillId="0" borderId="1" xfId="0" applyBorder="1"/>
    <xf numFmtId="0" fontId="0" fillId="0" borderId="5" xfId="0" applyBorder="1"/>
    <xf numFmtId="164" fontId="0" fillId="0" borderId="3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4"/>
  <sheetViews>
    <sheetView tabSelected="1" topLeftCell="A89" workbookViewId="0">
      <selection activeCell="L10" sqref="L10"/>
    </sheetView>
  </sheetViews>
  <sheetFormatPr defaultRowHeight="14.4" x14ac:dyDescent="0.3"/>
  <cols>
    <col min="5" max="5" width="11.6640625" bestFit="1" customWidth="1"/>
    <col min="6" max="6" width="11.88671875" bestFit="1" customWidth="1"/>
    <col min="7" max="7" width="11.6640625" bestFit="1" customWidth="1"/>
    <col min="8" max="8" width="12.6640625" bestFit="1" customWidth="1"/>
    <col min="9" max="9" width="10.5546875" bestFit="1" customWidth="1"/>
    <col min="10" max="10" width="10.6640625" bestFit="1" customWidth="1"/>
    <col min="11" max="11" width="11.5546875" bestFit="1" customWidth="1"/>
    <col min="12" max="13" width="10.6640625" bestFit="1" customWidth="1"/>
    <col min="14" max="14" width="11.5546875" bestFit="1" customWidth="1"/>
    <col min="15" max="15" width="11.33203125" bestFit="1" customWidth="1"/>
    <col min="16" max="16" width="10.33203125" bestFit="1" customWidth="1"/>
  </cols>
  <sheetData>
    <row r="1" spans="1:13" x14ac:dyDescent="0.3">
      <c r="A1" s="1" t="s">
        <v>0</v>
      </c>
    </row>
    <row r="2" spans="1:13" x14ac:dyDescent="0.3">
      <c r="A2" s="1"/>
    </row>
    <row r="3" spans="1:13" x14ac:dyDescent="0.3">
      <c r="A3" s="1" t="s">
        <v>62</v>
      </c>
    </row>
    <row r="5" spans="1:13" x14ac:dyDescent="0.3">
      <c r="A5" s="1" t="s">
        <v>63</v>
      </c>
      <c r="F5" s="6" t="s">
        <v>11</v>
      </c>
      <c r="H5" s="1" t="s">
        <v>65</v>
      </c>
      <c r="M5" s="6" t="s">
        <v>11</v>
      </c>
    </row>
    <row r="7" spans="1:13" x14ac:dyDescent="0.3">
      <c r="A7" s="1" t="s">
        <v>64</v>
      </c>
      <c r="E7" s="2"/>
      <c r="F7" s="13">
        <v>141294</v>
      </c>
      <c r="H7" s="1" t="s">
        <v>66</v>
      </c>
      <c r="M7" s="7">
        <f>+F18</f>
        <v>81794</v>
      </c>
    </row>
    <row r="8" spans="1:13" x14ac:dyDescent="0.3">
      <c r="E8" s="2"/>
      <c r="F8" s="2"/>
    </row>
    <row r="9" spans="1:13" x14ac:dyDescent="0.3">
      <c r="A9" t="s">
        <v>38</v>
      </c>
      <c r="E9" s="8">
        <v>-411533</v>
      </c>
      <c r="F9" s="5"/>
      <c r="G9" t="s">
        <v>41</v>
      </c>
      <c r="H9" t="s">
        <v>38</v>
      </c>
      <c r="L9" s="8">
        <v>-30378</v>
      </c>
      <c r="M9" s="16"/>
    </row>
    <row r="10" spans="1:13" x14ac:dyDescent="0.3">
      <c r="E10" s="8"/>
      <c r="F10" s="5"/>
      <c r="L10" s="8"/>
      <c r="M10" s="16"/>
    </row>
    <row r="11" spans="1:13" x14ac:dyDescent="0.3">
      <c r="A11" t="s">
        <v>21</v>
      </c>
      <c r="E11" s="8">
        <f>-F53</f>
        <v>0</v>
      </c>
      <c r="F11" s="5"/>
      <c r="H11" t="s">
        <v>21</v>
      </c>
      <c r="L11" s="8">
        <f>-M53</f>
        <v>0</v>
      </c>
      <c r="M11" s="16"/>
    </row>
    <row r="12" spans="1:13" x14ac:dyDescent="0.3">
      <c r="A12" t="s">
        <v>22</v>
      </c>
      <c r="E12" s="8">
        <f>-F57</f>
        <v>281011</v>
      </c>
      <c r="F12" s="5"/>
      <c r="H12" t="s">
        <v>22</v>
      </c>
      <c r="L12" s="8">
        <f>-M57</f>
        <v>0</v>
      </c>
      <c r="M12" s="16"/>
    </row>
    <row r="13" spans="1:13" x14ac:dyDescent="0.3">
      <c r="E13" s="8"/>
      <c r="F13" s="5"/>
      <c r="L13" s="8"/>
      <c r="M13" s="16"/>
    </row>
    <row r="14" spans="1:13" x14ac:dyDescent="0.3">
      <c r="A14" t="s">
        <v>23</v>
      </c>
      <c r="E14" s="8">
        <f>-J95</f>
        <v>220194</v>
      </c>
      <c r="F14" s="5"/>
      <c r="H14" t="s">
        <v>26</v>
      </c>
      <c r="L14" s="8">
        <f>-M95</f>
        <v>21000</v>
      </c>
      <c r="M14" s="16"/>
    </row>
    <row r="15" spans="1:13" x14ac:dyDescent="0.3">
      <c r="A15" t="s">
        <v>24</v>
      </c>
      <c r="E15" s="14">
        <f>-I95</f>
        <v>-149172</v>
      </c>
      <c r="F15" s="3"/>
      <c r="H15" t="s">
        <v>24</v>
      </c>
      <c r="L15" s="14">
        <f>-M47</f>
        <v>-5200</v>
      </c>
      <c r="M15" s="14"/>
    </row>
    <row r="16" spans="1:13" x14ac:dyDescent="0.3">
      <c r="A16" t="s">
        <v>40</v>
      </c>
      <c r="E16" s="2"/>
      <c r="F16" s="5">
        <f>E9+E11+E12+E14+E15</f>
        <v>-59500</v>
      </c>
      <c r="H16" t="s">
        <v>40</v>
      </c>
      <c r="L16" s="18"/>
      <c r="M16" s="16">
        <f>+L9+L15+L14+L11+L12</f>
        <v>-14578</v>
      </c>
    </row>
    <row r="17" spans="1:13" x14ac:dyDescent="0.3">
      <c r="E17" s="2"/>
      <c r="F17" s="5"/>
      <c r="M17" s="16"/>
    </row>
    <row r="18" spans="1:13" ht="15" thickBot="1" x14ac:dyDescent="0.35">
      <c r="A18" s="1" t="s">
        <v>67</v>
      </c>
      <c r="E18" s="2"/>
      <c r="F18" s="15">
        <f>+F7+F8+F16</f>
        <v>81794</v>
      </c>
      <c r="H18" s="1" t="s">
        <v>68</v>
      </c>
      <c r="M18" s="15">
        <f>+M7+M16</f>
        <v>67216</v>
      </c>
    </row>
    <row r="19" spans="1:13" ht="15" thickTop="1" x14ac:dyDescent="0.3">
      <c r="E19" s="2"/>
      <c r="F19" s="16"/>
    </row>
    <row r="20" spans="1:13" x14ac:dyDescent="0.3">
      <c r="A20" s="1" t="s">
        <v>42</v>
      </c>
      <c r="E20" s="2"/>
      <c r="F20" s="13">
        <v>248444</v>
      </c>
      <c r="H20" s="1" t="s">
        <v>69</v>
      </c>
      <c r="M20" s="4">
        <f>+F48</f>
        <v>177422</v>
      </c>
    </row>
    <row r="21" spans="1:13" x14ac:dyDescent="0.3">
      <c r="E21" s="5"/>
      <c r="F21" s="8"/>
      <c r="M21" s="4"/>
    </row>
    <row r="22" spans="1:13" x14ac:dyDescent="0.3">
      <c r="A22" t="s">
        <v>34</v>
      </c>
      <c r="E22" s="5"/>
      <c r="F22" s="8"/>
      <c r="H22" t="s">
        <v>34</v>
      </c>
      <c r="M22" s="4"/>
    </row>
    <row r="23" spans="1:13" x14ac:dyDescent="0.3">
      <c r="B23" t="s">
        <v>1</v>
      </c>
      <c r="E23" s="5"/>
      <c r="F23" s="17">
        <f>J72</f>
        <v>-1150</v>
      </c>
      <c r="I23" t="s">
        <v>1</v>
      </c>
      <c r="M23" s="9"/>
    </row>
    <row r="24" spans="1:13" x14ac:dyDescent="0.3">
      <c r="B24" t="s">
        <v>3</v>
      </c>
      <c r="E24" s="5"/>
      <c r="F24" s="10">
        <f>J74</f>
        <v>-2629</v>
      </c>
      <c r="I24" t="s">
        <v>3</v>
      </c>
      <c r="M24" s="12"/>
    </row>
    <row r="25" spans="1:13" x14ac:dyDescent="0.3">
      <c r="A25" s="1"/>
      <c r="B25" t="s">
        <v>4</v>
      </c>
      <c r="E25" s="5"/>
      <c r="F25" s="10">
        <f>J75+J76</f>
        <v>-32430</v>
      </c>
      <c r="I25" t="s">
        <v>4</v>
      </c>
      <c r="M25" s="12">
        <f>M76</f>
        <v>-1000</v>
      </c>
    </row>
    <row r="26" spans="1:13" x14ac:dyDescent="0.3">
      <c r="A26" s="1"/>
      <c r="B26" t="s">
        <v>14</v>
      </c>
      <c r="E26" s="5"/>
      <c r="F26" s="10">
        <f>J77</f>
        <v>-148</v>
      </c>
      <c r="I26" t="s">
        <v>14</v>
      </c>
      <c r="M26" s="12"/>
    </row>
    <row r="27" spans="1:13" x14ac:dyDescent="0.3">
      <c r="A27" s="1"/>
      <c r="B27" t="s">
        <v>20</v>
      </c>
      <c r="E27" s="5"/>
      <c r="F27" s="10">
        <f>J78</f>
        <v>-1907</v>
      </c>
      <c r="I27" t="s">
        <v>20</v>
      </c>
      <c r="M27" s="12"/>
    </row>
    <row r="28" spans="1:13" x14ac:dyDescent="0.3">
      <c r="A28" s="1"/>
      <c r="B28" t="s">
        <v>7</v>
      </c>
      <c r="E28" s="5"/>
      <c r="F28" s="10">
        <f>+J83</f>
        <v>-4174</v>
      </c>
      <c r="I28" t="s">
        <v>7</v>
      </c>
      <c r="M28" s="12">
        <f>M83</f>
        <v>-20000</v>
      </c>
    </row>
    <row r="29" spans="1:13" x14ac:dyDescent="0.3">
      <c r="A29" s="1"/>
      <c r="B29" t="s">
        <v>60</v>
      </c>
      <c r="E29" s="5"/>
      <c r="F29" s="10">
        <f>J85</f>
        <v>-2558</v>
      </c>
      <c r="I29" t="s">
        <v>60</v>
      </c>
      <c r="M29" s="12"/>
    </row>
    <row r="30" spans="1:13" x14ac:dyDescent="0.3">
      <c r="A30" s="1"/>
      <c r="B30" t="s">
        <v>51</v>
      </c>
      <c r="E30" s="5"/>
      <c r="F30" s="10">
        <f>J87</f>
        <v>-10000</v>
      </c>
      <c r="I30" t="s">
        <v>51</v>
      </c>
      <c r="M30" s="12"/>
    </row>
    <row r="31" spans="1:13" x14ac:dyDescent="0.3">
      <c r="A31" s="1"/>
      <c r="B31" t="s">
        <v>29</v>
      </c>
      <c r="E31" s="5"/>
      <c r="F31" s="10">
        <f>J89</f>
        <v>-668</v>
      </c>
      <c r="I31" t="s">
        <v>29</v>
      </c>
      <c r="M31" s="12"/>
    </row>
    <row r="32" spans="1:13" x14ac:dyDescent="0.3">
      <c r="A32" s="1"/>
      <c r="B32" t="s">
        <v>54</v>
      </c>
      <c r="E32" s="5"/>
      <c r="F32" s="10">
        <f>J90</f>
        <v>-558</v>
      </c>
      <c r="I32" t="s">
        <v>54</v>
      </c>
      <c r="M32" s="12"/>
    </row>
    <row r="33" spans="1:13" x14ac:dyDescent="0.3">
      <c r="A33" s="1"/>
      <c r="B33" t="s">
        <v>90</v>
      </c>
      <c r="E33" s="5"/>
      <c r="F33" s="10">
        <f>J92</f>
        <v>-5000</v>
      </c>
      <c r="I33" t="s">
        <v>90</v>
      </c>
      <c r="M33" s="12"/>
    </row>
    <row r="34" spans="1:13" x14ac:dyDescent="0.3">
      <c r="A34" s="1"/>
      <c r="B34" t="s">
        <v>8</v>
      </c>
      <c r="E34" s="5"/>
      <c r="F34" s="10">
        <f>J94</f>
        <v>-15000</v>
      </c>
      <c r="I34" t="s">
        <v>8</v>
      </c>
      <c r="M34" s="23"/>
    </row>
    <row r="35" spans="1:13" x14ac:dyDescent="0.3">
      <c r="A35" s="1"/>
      <c r="B35" t="s">
        <v>59</v>
      </c>
      <c r="E35" s="5"/>
      <c r="F35" s="11">
        <f>J93</f>
        <v>-143972</v>
      </c>
      <c r="I35" t="s">
        <v>59</v>
      </c>
      <c r="M35" s="19">
        <f>J86</f>
        <v>0</v>
      </c>
    </row>
    <row r="36" spans="1:13" x14ac:dyDescent="0.3">
      <c r="A36" s="1"/>
      <c r="E36" s="5"/>
      <c r="F36" s="8">
        <f>SUM(F23:F35)</f>
        <v>-220194</v>
      </c>
      <c r="M36" s="4">
        <f>SUM(M23:M35)</f>
        <v>-21000</v>
      </c>
    </row>
    <row r="37" spans="1:13" x14ac:dyDescent="0.3">
      <c r="A37" s="1"/>
      <c r="E37" s="5"/>
      <c r="F37" s="8"/>
      <c r="M37" s="4"/>
    </row>
    <row r="38" spans="1:13" x14ac:dyDescent="0.3">
      <c r="A38" t="s">
        <v>35</v>
      </c>
      <c r="E38" s="2"/>
      <c r="F38" s="2"/>
      <c r="H38" t="s">
        <v>35</v>
      </c>
    </row>
    <row r="39" spans="1:13" x14ac:dyDescent="0.3">
      <c r="B39" t="s">
        <v>1</v>
      </c>
      <c r="E39" s="2">
        <f>I72</f>
        <v>500</v>
      </c>
      <c r="F39" s="2"/>
      <c r="I39" t="s">
        <v>1</v>
      </c>
      <c r="L39" s="4">
        <f>L72</f>
        <v>500</v>
      </c>
    </row>
    <row r="40" spans="1:13" x14ac:dyDescent="0.3">
      <c r="B40" t="s">
        <v>91</v>
      </c>
      <c r="E40" s="2">
        <f>I74</f>
        <v>100</v>
      </c>
      <c r="F40" s="2"/>
      <c r="I40" t="s">
        <v>91</v>
      </c>
      <c r="L40" s="4">
        <f>L74</f>
        <v>100</v>
      </c>
    </row>
    <row r="41" spans="1:13" x14ac:dyDescent="0.3">
      <c r="B41" t="s">
        <v>4</v>
      </c>
      <c r="E41" s="2">
        <f>I75</f>
        <v>100</v>
      </c>
      <c r="F41" s="2"/>
      <c r="I41" t="s">
        <v>4</v>
      </c>
      <c r="L41" s="4">
        <f>L75</f>
        <v>100</v>
      </c>
    </row>
    <row r="42" spans="1:13" x14ac:dyDescent="0.3">
      <c r="B42" t="s">
        <v>52</v>
      </c>
      <c r="E42" s="2">
        <f>I76</f>
        <v>500</v>
      </c>
      <c r="F42" s="2"/>
      <c r="I42" t="s">
        <v>52</v>
      </c>
      <c r="L42" s="4">
        <f>L76</f>
        <v>500</v>
      </c>
    </row>
    <row r="43" spans="1:13" x14ac:dyDescent="0.3">
      <c r="B43" t="s">
        <v>27</v>
      </c>
      <c r="E43" s="2">
        <f>I84</f>
        <v>2000</v>
      </c>
      <c r="F43" s="2"/>
      <c r="I43" t="s">
        <v>27</v>
      </c>
      <c r="L43" s="2">
        <f>L84</f>
        <v>2000</v>
      </c>
    </row>
    <row r="44" spans="1:13" x14ac:dyDescent="0.3">
      <c r="B44" t="s">
        <v>92</v>
      </c>
      <c r="E44" s="2">
        <f>I86</f>
        <v>1000</v>
      </c>
      <c r="F44" s="2"/>
      <c r="I44" t="s">
        <v>92</v>
      </c>
      <c r="L44" s="2">
        <f>L86</f>
        <v>1000</v>
      </c>
    </row>
    <row r="45" spans="1:13" x14ac:dyDescent="0.3">
      <c r="B45" t="s">
        <v>57</v>
      </c>
      <c r="E45" s="2">
        <f>I93</f>
        <v>143972</v>
      </c>
      <c r="F45" s="2"/>
      <c r="I45" t="s">
        <v>57</v>
      </c>
      <c r="L45" s="2">
        <v>0</v>
      </c>
    </row>
    <row r="46" spans="1:13" x14ac:dyDescent="0.3">
      <c r="B46" t="s">
        <v>61</v>
      </c>
      <c r="E46" s="3">
        <f>I94</f>
        <v>1000</v>
      </c>
      <c r="F46" s="2"/>
      <c r="I46" t="s">
        <v>61</v>
      </c>
      <c r="L46" s="3">
        <f>L94</f>
        <v>1000</v>
      </c>
    </row>
    <row r="47" spans="1:13" x14ac:dyDescent="0.3">
      <c r="E47" s="2"/>
      <c r="F47" s="14">
        <f>SUM(E39:E46)</f>
        <v>149172</v>
      </c>
      <c r="M47" s="20">
        <f>SUM(L39:L46)</f>
        <v>5200</v>
      </c>
    </row>
    <row r="48" spans="1:13" ht="15" thickBot="1" x14ac:dyDescent="0.35">
      <c r="A48" s="1" t="s">
        <v>43</v>
      </c>
      <c r="E48" s="2"/>
      <c r="F48" s="15">
        <f>F20+F36+F47</f>
        <v>177422</v>
      </c>
      <c r="H48" s="1" t="s">
        <v>70</v>
      </c>
      <c r="M48" s="15">
        <f>M20+M36+M47</f>
        <v>161622</v>
      </c>
    </row>
    <row r="49" spans="1:15" ht="15" thickTop="1" x14ac:dyDescent="0.3"/>
    <row r="50" spans="1:15" x14ac:dyDescent="0.3">
      <c r="A50" s="1" t="s">
        <v>44</v>
      </c>
      <c r="F50" s="13">
        <v>281011</v>
      </c>
      <c r="H50" s="1" t="s">
        <v>71</v>
      </c>
      <c r="M50" s="4">
        <f>F58</f>
        <v>0</v>
      </c>
    </row>
    <row r="51" spans="1:15" x14ac:dyDescent="0.3">
      <c r="A51" s="1"/>
      <c r="F51" s="8"/>
      <c r="H51" s="1"/>
      <c r="M51" s="4"/>
    </row>
    <row r="52" spans="1:15" x14ac:dyDescent="0.3">
      <c r="A52" s="1" t="s">
        <v>36</v>
      </c>
      <c r="F52" s="8">
        <v>0</v>
      </c>
      <c r="H52" s="1" t="s">
        <v>36</v>
      </c>
      <c r="M52" s="4">
        <v>0</v>
      </c>
    </row>
    <row r="53" spans="1:15" x14ac:dyDescent="0.3">
      <c r="F53" s="4"/>
    </row>
    <row r="54" spans="1:15" x14ac:dyDescent="0.3">
      <c r="A54" s="1" t="s">
        <v>37</v>
      </c>
      <c r="F54" s="4"/>
      <c r="H54" s="1" t="s">
        <v>37</v>
      </c>
    </row>
    <row r="55" spans="1:15" x14ac:dyDescent="0.3">
      <c r="B55" t="s">
        <v>30</v>
      </c>
      <c r="F55" s="9">
        <v>-281011</v>
      </c>
      <c r="M55" s="17">
        <v>0</v>
      </c>
    </row>
    <row r="56" spans="1:15" x14ac:dyDescent="0.3">
      <c r="F56" s="11"/>
      <c r="M56" s="21"/>
    </row>
    <row r="57" spans="1:15" x14ac:dyDescent="0.3">
      <c r="F57" s="14">
        <f>SUM(F55:F56)</f>
        <v>-281011</v>
      </c>
      <c r="M57" s="14">
        <f>SUM(M55:M55)</f>
        <v>0</v>
      </c>
    </row>
    <row r="58" spans="1:15" x14ac:dyDescent="0.3">
      <c r="A58" s="1" t="s">
        <v>45</v>
      </c>
      <c r="F58" s="8">
        <f>F50+F53+F57</f>
        <v>0</v>
      </c>
      <c r="H58" s="1" t="s">
        <v>72</v>
      </c>
      <c r="M58" s="4">
        <f>M50+M52+M57</f>
        <v>0</v>
      </c>
    </row>
    <row r="59" spans="1:15" x14ac:dyDescent="0.3">
      <c r="F59" s="2"/>
    </row>
    <row r="60" spans="1:15" ht="15" thickBot="1" x14ac:dyDescent="0.35">
      <c r="A60" s="1" t="s">
        <v>46</v>
      </c>
      <c r="F60" s="24">
        <f>+F18+F48+F58</f>
        <v>259216</v>
      </c>
      <c r="H60" s="1" t="s">
        <v>73</v>
      </c>
      <c r="M60" s="24">
        <f>+M18+M48+M58</f>
        <v>228838</v>
      </c>
      <c r="O60" s="2"/>
    </row>
    <row r="61" spans="1:15" ht="15" thickTop="1" x14ac:dyDescent="0.3">
      <c r="A61" s="1"/>
      <c r="F61" s="4"/>
      <c r="H61" s="1"/>
      <c r="M61" s="4"/>
      <c r="O61" s="2"/>
    </row>
    <row r="62" spans="1:15" ht="15" thickBot="1" x14ac:dyDescent="0.35">
      <c r="A62" s="1" t="s">
        <v>10</v>
      </c>
      <c r="F62" s="24">
        <v>87536</v>
      </c>
      <c r="H62" s="1" t="s">
        <v>13</v>
      </c>
      <c r="M62" s="24">
        <f>F62</f>
        <v>87536</v>
      </c>
    </row>
    <row r="63" spans="1:15" ht="21" customHeight="1" thickTop="1" x14ac:dyDescent="0.3">
      <c r="A63" s="1"/>
      <c r="F63" s="4"/>
      <c r="H63" s="1"/>
      <c r="M63" s="4"/>
      <c r="O63" s="4"/>
    </row>
    <row r="64" spans="1:15" ht="15" thickBot="1" x14ac:dyDescent="0.35">
      <c r="A64" s="1" t="s">
        <v>47</v>
      </c>
      <c r="D64" s="1"/>
      <c r="E64" s="1"/>
      <c r="F64" s="24">
        <f>+F60+F62</f>
        <v>346752</v>
      </c>
      <c r="H64" s="1" t="s">
        <v>74</v>
      </c>
      <c r="M64" s="24">
        <f>+M60+M62</f>
        <v>316374</v>
      </c>
    </row>
    <row r="65" spans="1:14" ht="15" thickTop="1" x14ac:dyDescent="0.3">
      <c r="A65" s="1"/>
      <c r="C65" s="1"/>
      <c r="D65" s="1"/>
      <c r="E65" s="1"/>
      <c r="F65" s="7"/>
      <c r="H65" s="1"/>
      <c r="M65" s="7"/>
    </row>
    <row r="66" spans="1:14" ht="15" thickBot="1" x14ac:dyDescent="0.35">
      <c r="A66" s="1"/>
      <c r="B66" s="1" t="s">
        <v>39</v>
      </c>
      <c r="F66" s="24">
        <f>-(F7+F20+F50-F60)</f>
        <v>-411533</v>
      </c>
      <c r="H66" s="1" t="s">
        <v>93</v>
      </c>
      <c r="M66" s="24">
        <f>M60-F60</f>
        <v>-30378</v>
      </c>
    </row>
    <row r="67" spans="1:14" ht="15" thickTop="1" x14ac:dyDescent="0.3">
      <c r="A67" s="1"/>
      <c r="F67" s="4"/>
      <c r="H67" s="1"/>
      <c r="M67" s="4"/>
    </row>
    <row r="69" spans="1:14" x14ac:dyDescent="0.3">
      <c r="B69" s="1" t="s">
        <v>25</v>
      </c>
    </row>
    <row r="70" spans="1:14" x14ac:dyDescent="0.3">
      <c r="E70" s="6" t="s">
        <v>19</v>
      </c>
      <c r="F70" s="6" t="s">
        <v>31</v>
      </c>
      <c r="G70" s="6" t="s">
        <v>31</v>
      </c>
      <c r="H70" s="6" t="s">
        <v>32</v>
      </c>
      <c r="I70" s="6" t="s">
        <v>48</v>
      </c>
      <c r="J70" s="6" t="s">
        <v>49</v>
      </c>
      <c r="K70" s="6" t="s">
        <v>50</v>
      </c>
      <c r="L70" s="6" t="s">
        <v>75</v>
      </c>
      <c r="M70" s="6" t="s">
        <v>75</v>
      </c>
      <c r="N70" s="6" t="s">
        <v>76</v>
      </c>
    </row>
    <row r="71" spans="1:14" x14ac:dyDescent="0.3">
      <c r="E71" s="6" t="s">
        <v>18</v>
      </c>
      <c r="F71" s="6" t="s">
        <v>16</v>
      </c>
      <c r="G71" s="6" t="s">
        <v>17</v>
      </c>
      <c r="I71" s="6" t="s">
        <v>16</v>
      </c>
      <c r="J71" s="6" t="s">
        <v>17</v>
      </c>
      <c r="K71" s="6" t="s">
        <v>18</v>
      </c>
      <c r="L71" s="6" t="s">
        <v>16</v>
      </c>
      <c r="M71" s="6" t="s">
        <v>17</v>
      </c>
      <c r="N71" s="6" t="s">
        <v>18</v>
      </c>
    </row>
    <row r="72" spans="1:14" x14ac:dyDescent="0.3">
      <c r="B72" t="s">
        <v>1</v>
      </c>
      <c r="E72" s="2">
        <v>52821</v>
      </c>
      <c r="F72" s="2">
        <v>0</v>
      </c>
      <c r="G72" s="2">
        <v>0</v>
      </c>
      <c r="H72" s="2">
        <f>SUM(E72:G72)</f>
        <v>52821</v>
      </c>
      <c r="I72" s="2">
        <v>500</v>
      </c>
      <c r="J72" s="2">
        <v>-1150</v>
      </c>
      <c r="K72" s="4">
        <f>H72+I72+J72</f>
        <v>52171</v>
      </c>
      <c r="L72" s="2">
        <v>500</v>
      </c>
      <c r="N72" s="4">
        <f>K72+L72+M72</f>
        <v>52671</v>
      </c>
    </row>
    <row r="73" spans="1:14" x14ac:dyDescent="0.3">
      <c r="B73" t="s">
        <v>2</v>
      </c>
      <c r="E73" s="2">
        <v>3600</v>
      </c>
      <c r="F73" s="2">
        <v>0</v>
      </c>
      <c r="G73" s="2"/>
      <c r="H73" s="2">
        <f t="shared" ref="H73:H94" si="0">SUM(E73:G73)</f>
        <v>3600</v>
      </c>
      <c r="K73" s="4">
        <f t="shared" ref="K73:K94" si="1">H73+I73+J73</f>
        <v>3600</v>
      </c>
      <c r="L73" s="2"/>
      <c r="N73" s="4">
        <f t="shared" ref="N73:N94" si="2">K73+L73+M73</f>
        <v>3600</v>
      </c>
    </row>
    <row r="74" spans="1:14" x14ac:dyDescent="0.3">
      <c r="B74" t="s">
        <v>3</v>
      </c>
      <c r="E74" s="2">
        <v>5000</v>
      </c>
      <c r="F74" s="2">
        <v>0</v>
      </c>
      <c r="G74" s="2"/>
      <c r="H74" s="2">
        <f t="shared" si="0"/>
        <v>5000</v>
      </c>
      <c r="I74">
        <v>100</v>
      </c>
      <c r="J74" s="2">
        <v>-2629</v>
      </c>
      <c r="K74" s="4">
        <f t="shared" si="1"/>
        <v>2471</v>
      </c>
      <c r="L74" s="2">
        <v>100</v>
      </c>
      <c r="N74" s="4">
        <f t="shared" si="2"/>
        <v>2571</v>
      </c>
    </row>
    <row r="75" spans="1:14" x14ac:dyDescent="0.3">
      <c r="B75" t="s">
        <v>4</v>
      </c>
      <c r="E75" s="2">
        <v>16930</v>
      </c>
      <c r="F75" s="2">
        <v>500</v>
      </c>
      <c r="G75" s="2">
        <v>0</v>
      </c>
      <c r="H75" s="2">
        <f t="shared" si="0"/>
        <v>17430</v>
      </c>
      <c r="I75" s="2">
        <v>100</v>
      </c>
      <c r="J75" s="2">
        <v>-16930</v>
      </c>
      <c r="K75" s="4">
        <f t="shared" si="1"/>
        <v>600</v>
      </c>
      <c r="L75" s="2">
        <v>100</v>
      </c>
      <c r="N75" s="4">
        <f t="shared" si="2"/>
        <v>700</v>
      </c>
    </row>
    <row r="76" spans="1:14" x14ac:dyDescent="0.3">
      <c r="B76" t="s">
        <v>52</v>
      </c>
      <c r="E76" s="2">
        <v>14000</v>
      </c>
      <c r="F76" s="2">
        <v>2500</v>
      </c>
      <c r="G76" s="2">
        <v>0</v>
      </c>
      <c r="H76" s="2">
        <f t="shared" si="0"/>
        <v>16500</v>
      </c>
      <c r="I76" s="2">
        <v>500</v>
      </c>
      <c r="J76" s="2">
        <v>-15500</v>
      </c>
      <c r="K76" s="4">
        <f t="shared" si="1"/>
        <v>1500</v>
      </c>
      <c r="L76" s="2">
        <v>500</v>
      </c>
      <c r="M76" s="2">
        <v>-1000</v>
      </c>
      <c r="N76" s="4">
        <f t="shared" si="2"/>
        <v>1000</v>
      </c>
    </row>
    <row r="77" spans="1:14" x14ac:dyDescent="0.3">
      <c r="B77" t="s">
        <v>15</v>
      </c>
      <c r="E77" s="2">
        <v>2600</v>
      </c>
      <c r="F77" s="2">
        <v>0</v>
      </c>
      <c r="G77" s="2"/>
      <c r="H77" s="2">
        <f t="shared" si="0"/>
        <v>2600</v>
      </c>
      <c r="I77" s="2"/>
      <c r="J77" s="2">
        <v>-148</v>
      </c>
      <c r="K77" s="4">
        <f t="shared" si="1"/>
        <v>2452</v>
      </c>
      <c r="L77" s="2"/>
      <c r="N77" s="4">
        <f t="shared" si="2"/>
        <v>2452</v>
      </c>
    </row>
    <row r="78" spans="1:14" x14ac:dyDescent="0.3">
      <c r="B78" t="s">
        <v>5</v>
      </c>
      <c r="E78" s="2">
        <v>9000</v>
      </c>
      <c r="F78" s="2">
        <v>0</v>
      </c>
      <c r="G78" s="2"/>
      <c r="H78" s="2">
        <f t="shared" si="0"/>
        <v>9000</v>
      </c>
      <c r="I78" s="2"/>
      <c r="J78" s="2">
        <v>-1907</v>
      </c>
      <c r="K78" s="4">
        <f t="shared" si="1"/>
        <v>7093</v>
      </c>
      <c r="L78" s="2"/>
      <c r="N78" s="4">
        <f t="shared" si="2"/>
        <v>7093</v>
      </c>
    </row>
    <row r="79" spans="1:14" x14ac:dyDescent="0.3">
      <c r="B79" t="s">
        <v>6</v>
      </c>
      <c r="E79" s="2">
        <v>1000</v>
      </c>
      <c r="F79" s="2">
        <v>0</v>
      </c>
      <c r="G79" s="2"/>
      <c r="H79" s="2">
        <f t="shared" si="0"/>
        <v>1000</v>
      </c>
      <c r="I79" s="2"/>
      <c r="J79" s="2"/>
      <c r="K79" s="4">
        <f t="shared" si="1"/>
        <v>1000</v>
      </c>
      <c r="L79" s="2"/>
      <c r="N79" s="4">
        <f t="shared" si="2"/>
        <v>1000</v>
      </c>
    </row>
    <row r="80" spans="1:14" x14ac:dyDescent="0.3">
      <c r="B80" t="s">
        <v>12</v>
      </c>
      <c r="E80" s="2">
        <v>0</v>
      </c>
      <c r="F80" s="2">
        <v>0</v>
      </c>
      <c r="G80" s="2"/>
      <c r="H80" s="2">
        <f t="shared" si="0"/>
        <v>0</v>
      </c>
      <c r="I80" s="2"/>
      <c r="J80" s="2"/>
      <c r="K80" s="4">
        <f t="shared" si="1"/>
        <v>0</v>
      </c>
      <c r="L80" s="2"/>
      <c r="N80" s="4">
        <f t="shared" si="2"/>
        <v>0</v>
      </c>
    </row>
    <row r="81" spans="2:17" x14ac:dyDescent="0.3">
      <c r="B81" t="s">
        <v>9</v>
      </c>
      <c r="E81" s="2">
        <v>2200</v>
      </c>
      <c r="F81" s="2">
        <v>500</v>
      </c>
      <c r="G81" s="2"/>
      <c r="H81" s="2">
        <f t="shared" si="0"/>
        <v>2700</v>
      </c>
      <c r="I81" s="2"/>
      <c r="J81" s="2"/>
      <c r="K81" s="4">
        <f t="shared" si="1"/>
        <v>2700</v>
      </c>
      <c r="L81" s="2"/>
      <c r="N81" s="4">
        <f t="shared" si="2"/>
        <v>2700</v>
      </c>
    </row>
    <row r="82" spans="2:17" x14ac:dyDescent="0.3">
      <c r="B82" t="s">
        <v>33</v>
      </c>
      <c r="E82" s="2">
        <v>1711</v>
      </c>
      <c r="F82" s="2">
        <v>0</v>
      </c>
      <c r="G82" s="2"/>
      <c r="H82" s="2">
        <f t="shared" si="0"/>
        <v>1711</v>
      </c>
      <c r="I82" s="2"/>
      <c r="J82" s="2"/>
      <c r="K82" s="4">
        <f t="shared" si="1"/>
        <v>1711</v>
      </c>
      <c r="L82" s="2"/>
      <c r="N82" s="4">
        <f t="shared" si="2"/>
        <v>1711</v>
      </c>
    </row>
    <row r="83" spans="2:17" x14ac:dyDescent="0.3">
      <c r="B83" t="s">
        <v>7</v>
      </c>
      <c r="E83" s="2">
        <v>45000</v>
      </c>
      <c r="F83" s="2">
        <v>0</v>
      </c>
      <c r="G83" s="2"/>
      <c r="H83" s="2">
        <f t="shared" si="0"/>
        <v>45000</v>
      </c>
      <c r="I83" s="2"/>
      <c r="J83" s="2">
        <f>-797-1114-1238-1025</f>
        <v>-4174</v>
      </c>
      <c r="K83" s="4">
        <f t="shared" si="1"/>
        <v>40826</v>
      </c>
      <c r="L83" s="2"/>
      <c r="M83" s="2">
        <v>-20000</v>
      </c>
      <c r="N83" s="4">
        <f t="shared" si="2"/>
        <v>20826</v>
      </c>
    </row>
    <row r="84" spans="2:17" x14ac:dyDescent="0.3">
      <c r="B84" t="s">
        <v>27</v>
      </c>
      <c r="E84" s="2">
        <v>20000</v>
      </c>
      <c r="F84" s="2">
        <v>2000</v>
      </c>
      <c r="G84" s="2"/>
      <c r="H84" s="2">
        <f t="shared" si="0"/>
        <v>22000</v>
      </c>
      <c r="I84" s="2">
        <v>2000</v>
      </c>
      <c r="J84" s="2"/>
      <c r="K84" s="4">
        <f t="shared" si="1"/>
        <v>24000</v>
      </c>
      <c r="L84" s="2">
        <v>2000</v>
      </c>
      <c r="N84" s="4">
        <f t="shared" si="2"/>
        <v>26000</v>
      </c>
    </row>
    <row r="85" spans="2:17" x14ac:dyDescent="0.3">
      <c r="B85" t="s">
        <v>60</v>
      </c>
      <c r="E85" s="2">
        <v>5000</v>
      </c>
      <c r="F85" s="2">
        <v>0</v>
      </c>
      <c r="G85" s="2"/>
      <c r="H85" s="2">
        <f t="shared" si="0"/>
        <v>5000</v>
      </c>
      <c r="I85" s="2"/>
      <c r="J85" s="2">
        <f>-2101-457</f>
        <v>-2558</v>
      </c>
      <c r="K85" s="4">
        <f t="shared" si="1"/>
        <v>2442</v>
      </c>
      <c r="L85" s="2"/>
      <c r="N85" s="4">
        <f t="shared" si="2"/>
        <v>2442</v>
      </c>
    </row>
    <row r="86" spans="2:17" x14ac:dyDescent="0.3">
      <c r="B86" t="s">
        <v>28</v>
      </c>
      <c r="E86" s="2">
        <v>10000</v>
      </c>
      <c r="F86" s="2">
        <v>1000</v>
      </c>
      <c r="G86" s="2"/>
      <c r="H86" s="2">
        <f t="shared" si="0"/>
        <v>11000</v>
      </c>
      <c r="I86" s="2">
        <v>1000</v>
      </c>
      <c r="J86" s="2"/>
      <c r="K86" s="4">
        <f t="shared" si="1"/>
        <v>12000</v>
      </c>
      <c r="L86" s="2">
        <v>1000</v>
      </c>
      <c r="N86" s="4">
        <f t="shared" si="2"/>
        <v>13000</v>
      </c>
    </row>
    <row r="87" spans="2:17" x14ac:dyDescent="0.3">
      <c r="B87" t="s">
        <v>51</v>
      </c>
      <c r="E87" s="2">
        <v>20000</v>
      </c>
      <c r="F87" s="2">
        <v>0</v>
      </c>
      <c r="G87" s="2"/>
      <c r="H87" s="2">
        <f t="shared" si="0"/>
        <v>20000</v>
      </c>
      <c r="I87" s="2"/>
      <c r="J87" s="2">
        <v>-10000</v>
      </c>
      <c r="K87" s="4">
        <f t="shared" si="1"/>
        <v>10000</v>
      </c>
      <c r="L87" s="2"/>
      <c r="N87" s="4">
        <f t="shared" si="2"/>
        <v>10000</v>
      </c>
    </row>
    <row r="88" spans="2:17" x14ac:dyDescent="0.3">
      <c r="B88" t="s">
        <v>53</v>
      </c>
      <c r="E88" s="2">
        <v>4000</v>
      </c>
      <c r="F88" s="2">
        <v>0</v>
      </c>
      <c r="G88" s="2"/>
      <c r="H88" s="2">
        <f t="shared" si="0"/>
        <v>4000</v>
      </c>
      <c r="I88" s="2"/>
      <c r="J88" s="2"/>
      <c r="K88" s="4">
        <f t="shared" si="1"/>
        <v>4000</v>
      </c>
      <c r="L88" s="2"/>
      <c r="N88" s="4">
        <f t="shared" si="2"/>
        <v>4000</v>
      </c>
    </row>
    <row r="89" spans="2:17" x14ac:dyDescent="0.3">
      <c r="B89" t="s">
        <v>29</v>
      </c>
      <c r="E89" s="2">
        <v>1000</v>
      </c>
      <c r="F89" s="2">
        <v>700</v>
      </c>
      <c r="G89" s="2"/>
      <c r="H89" s="2">
        <f t="shared" si="0"/>
        <v>1700</v>
      </c>
      <c r="I89" s="2"/>
      <c r="J89" s="2">
        <f>-268-400</f>
        <v>-668</v>
      </c>
      <c r="K89" s="4">
        <f t="shared" si="1"/>
        <v>1032</v>
      </c>
      <c r="L89" s="2"/>
      <c r="N89" s="4">
        <f t="shared" si="2"/>
        <v>1032</v>
      </c>
    </row>
    <row r="90" spans="2:17" x14ac:dyDescent="0.3">
      <c r="B90" t="s">
        <v>54</v>
      </c>
      <c r="E90" s="2">
        <v>1000</v>
      </c>
      <c r="F90" s="2">
        <v>0</v>
      </c>
      <c r="G90" s="2"/>
      <c r="H90" s="2">
        <f t="shared" si="0"/>
        <v>1000</v>
      </c>
      <c r="I90" s="2"/>
      <c r="J90" s="2">
        <v>-558</v>
      </c>
      <c r="K90" s="4">
        <f t="shared" si="1"/>
        <v>442</v>
      </c>
      <c r="L90" s="2"/>
      <c r="N90" s="4">
        <f t="shared" si="2"/>
        <v>442</v>
      </c>
    </row>
    <row r="91" spans="2:17" x14ac:dyDescent="0.3">
      <c r="B91" t="s">
        <v>56</v>
      </c>
      <c r="E91" s="2">
        <v>500</v>
      </c>
      <c r="F91" s="2">
        <v>1000</v>
      </c>
      <c r="G91" s="2"/>
      <c r="H91" s="2">
        <f t="shared" si="0"/>
        <v>1500</v>
      </c>
      <c r="I91" s="2"/>
      <c r="J91" s="2"/>
      <c r="K91" s="4">
        <f t="shared" si="1"/>
        <v>1500</v>
      </c>
      <c r="L91" s="2"/>
      <c r="N91" s="4">
        <f t="shared" si="2"/>
        <v>1500</v>
      </c>
    </row>
    <row r="92" spans="2:17" x14ac:dyDescent="0.3">
      <c r="B92" t="s">
        <v>55</v>
      </c>
      <c r="E92" s="2">
        <v>10000</v>
      </c>
      <c r="F92" s="2">
        <v>1000</v>
      </c>
      <c r="G92" s="2">
        <v>-2118</v>
      </c>
      <c r="H92" s="2">
        <f t="shared" si="0"/>
        <v>8882</v>
      </c>
      <c r="I92" s="2"/>
      <c r="J92" s="2">
        <v>-5000</v>
      </c>
      <c r="K92" s="4">
        <f t="shared" si="1"/>
        <v>3882</v>
      </c>
      <c r="L92" s="2"/>
      <c r="N92" s="4">
        <f t="shared" si="2"/>
        <v>3882</v>
      </c>
    </row>
    <row r="93" spans="2:17" x14ac:dyDescent="0.3">
      <c r="B93" t="s">
        <v>58</v>
      </c>
      <c r="E93" s="2">
        <v>0</v>
      </c>
      <c r="F93" s="2">
        <v>60677</v>
      </c>
      <c r="G93" s="2">
        <v>-60677</v>
      </c>
      <c r="H93" s="2">
        <f t="shared" si="0"/>
        <v>0</v>
      </c>
      <c r="I93" s="2">
        <v>143972</v>
      </c>
      <c r="J93" s="2">
        <f>-J110</f>
        <v>-143972</v>
      </c>
      <c r="K93" s="4">
        <f t="shared" si="1"/>
        <v>0</v>
      </c>
      <c r="L93" s="2"/>
      <c r="N93" s="4">
        <f t="shared" si="2"/>
        <v>0</v>
      </c>
    </row>
    <row r="94" spans="2:17" x14ac:dyDescent="0.3">
      <c r="B94" t="s">
        <v>8</v>
      </c>
      <c r="E94" s="3">
        <v>15000</v>
      </c>
      <c r="F94" s="3">
        <v>1000</v>
      </c>
      <c r="G94" s="3">
        <v>0</v>
      </c>
      <c r="H94" s="3">
        <f t="shared" si="0"/>
        <v>16000</v>
      </c>
      <c r="I94" s="3">
        <v>1000</v>
      </c>
      <c r="J94" s="3">
        <v>-15000</v>
      </c>
      <c r="K94" s="20">
        <f t="shared" si="1"/>
        <v>2000</v>
      </c>
      <c r="L94" s="3">
        <v>1000</v>
      </c>
      <c r="M94" s="22"/>
      <c r="N94" s="20">
        <f t="shared" si="2"/>
        <v>3000</v>
      </c>
    </row>
    <row r="95" spans="2:17" x14ac:dyDescent="0.3">
      <c r="E95" s="13">
        <f t="shared" ref="E95:N95" si="3">SUM(E72:E94)</f>
        <v>240362</v>
      </c>
      <c r="F95" s="8">
        <f t="shared" si="3"/>
        <v>70877</v>
      </c>
      <c r="G95" s="8">
        <f t="shared" si="3"/>
        <v>-62795</v>
      </c>
      <c r="H95" s="13">
        <f t="shared" si="3"/>
        <v>248444</v>
      </c>
      <c r="I95" s="8">
        <f t="shared" si="3"/>
        <v>149172</v>
      </c>
      <c r="J95" s="8">
        <f t="shared" si="3"/>
        <v>-220194</v>
      </c>
      <c r="K95" s="4">
        <f t="shared" si="3"/>
        <v>177422</v>
      </c>
      <c r="L95" s="2">
        <f t="shared" si="3"/>
        <v>5200</v>
      </c>
      <c r="M95" s="2">
        <f t="shared" si="3"/>
        <v>-21000</v>
      </c>
      <c r="N95" s="4">
        <f t="shared" si="3"/>
        <v>161622</v>
      </c>
    </row>
    <row r="96" spans="2:17" x14ac:dyDescent="0.3">
      <c r="F96" s="6"/>
      <c r="G96" s="6"/>
      <c r="H96" s="6"/>
      <c r="K96" s="4"/>
      <c r="N96" s="4"/>
      <c r="Q96" s="4"/>
    </row>
    <row r="97" spans="8:18" x14ac:dyDescent="0.3">
      <c r="H97" t="s">
        <v>86</v>
      </c>
    </row>
    <row r="98" spans="8:18" x14ac:dyDescent="0.3">
      <c r="H98" t="s">
        <v>78</v>
      </c>
      <c r="J98" s="2">
        <v>1969</v>
      </c>
      <c r="R98" s="2"/>
    </row>
    <row r="99" spans="8:18" x14ac:dyDescent="0.3">
      <c r="H99" t="s">
        <v>79</v>
      </c>
      <c r="J99" s="2">
        <v>1120</v>
      </c>
      <c r="R99" s="2"/>
    </row>
    <row r="100" spans="8:18" x14ac:dyDescent="0.3">
      <c r="H100" t="s">
        <v>80</v>
      </c>
      <c r="J100" s="2">
        <v>853</v>
      </c>
    </row>
    <row r="101" spans="8:18" x14ac:dyDescent="0.3">
      <c r="H101" s="2" t="s">
        <v>81</v>
      </c>
      <c r="I101" s="2"/>
      <c r="J101" s="2">
        <v>700</v>
      </c>
      <c r="M101" s="2"/>
      <c r="O101" s="4"/>
    </row>
    <row r="102" spans="8:18" x14ac:dyDescent="0.3">
      <c r="H102" s="2" t="s">
        <v>88</v>
      </c>
      <c r="I102" s="2"/>
      <c r="J102" s="2">
        <v>400</v>
      </c>
      <c r="M102" s="2"/>
      <c r="O102" s="4"/>
    </row>
    <row r="103" spans="8:18" x14ac:dyDescent="0.3">
      <c r="H103" s="2" t="s">
        <v>82</v>
      </c>
      <c r="I103" s="2"/>
      <c r="J103" s="2">
        <v>13648</v>
      </c>
      <c r="M103" s="2"/>
    </row>
    <row r="104" spans="8:18" x14ac:dyDescent="0.3">
      <c r="H104" s="2" t="s">
        <v>77</v>
      </c>
      <c r="I104" s="2"/>
      <c r="J104" s="2">
        <v>255</v>
      </c>
      <c r="M104" s="2"/>
    </row>
    <row r="105" spans="8:18" x14ac:dyDescent="0.3">
      <c r="H105" s="2" t="s">
        <v>83</v>
      </c>
      <c r="I105" s="2"/>
      <c r="J105" s="2">
        <v>125</v>
      </c>
      <c r="M105" s="2"/>
    </row>
    <row r="106" spans="8:18" x14ac:dyDescent="0.3">
      <c r="H106" s="2" t="s">
        <v>84</v>
      </c>
      <c r="I106" s="2"/>
      <c r="J106" s="2">
        <v>60550</v>
      </c>
      <c r="M106" s="2"/>
    </row>
    <row r="107" spans="8:18" x14ac:dyDescent="0.3">
      <c r="H107" s="2" t="s">
        <v>87</v>
      </c>
      <c r="J107" s="2">
        <v>1200</v>
      </c>
      <c r="M107" s="2"/>
    </row>
    <row r="108" spans="8:18" x14ac:dyDescent="0.3">
      <c r="H108" s="2" t="s">
        <v>89</v>
      </c>
      <c r="I108" s="2"/>
      <c r="J108" s="2">
        <v>1000</v>
      </c>
      <c r="M108" s="2"/>
    </row>
    <row r="109" spans="8:18" x14ac:dyDescent="0.3">
      <c r="H109" s="2" t="s">
        <v>85</v>
      </c>
      <c r="I109" s="2"/>
      <c r="J109" s="3">
        <v>62152</v>
      </c>
      <c r="M109" s="2"/>
    </row>
    <row r="110" spans="8:18" x14ac:dyDescent="0.3">
      <c r="H110" s="2"/>
      <c r="I110" s="2"/>
      <c r="J110" s="4">
        <f>SUM(J98:J109)</f>
        <v>143972</v>
      </c>
      <c r="M110" s="2"/>
    </row>
    <row r="111" spans="8:18" x14ac:dyDescent="0.3">
      <c r="M111" s="2"/>
    </row>
    <row r="112" spans="8:18" x14ac:dyDescent="0.3">
      <c r="M112" s="2"/>
    </row>
    <row r="113" spans="13:13" x14ac:dyDescent="0.3">
      <c r="M113" s="5"/>
    </row>
    <row r="114" spans="13:13" x14ac:dyDescent="0.3">
      <c r="M114" s="2"/>
    </row>
  </sheetData>
  <pageMargins left="0.70866141732283472" right="0.70866141732283472" top="0.74803149606299213" bottom="0.74803149606299213" header="0.31496062992125984" footer="0.31496062992125984"/>
  <pageSetup paperSize="8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James</dc:creator>
  <cp:lastModifiedBy>Pauline</cp:lastModifiedBy>
  <cp:lastPrinted>2023-01-04T17:15:43Z</cp:lastPrinted>
  <dcterms:created xsi:type="dcterms:W3CDTF">2010-12-13T11:14:45Z</dcterms:created>
  <dcterms:modified xsi:type="dcterms:W3CDTF">2023-01-04T17:17:13Z</dcterms:modified>
</cp:coreProperties>
</file>